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\PEN\NE_Anlagen\00_Gemeinschaftsanlagen\Entwicklung Rheinfelden-Solar\11_Plattform\"/>
    </mc:Choice>
  </mc:AlternateContent>
  <xr:revisionPtr revIDLastSave="0" documentId="8_{2FA12FEC-935A-46BE-B490-45149DA8E5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erechnung" sheetId="4" r:id="rId1"/>
    <sheet name="Tabelle1" sheetId="5" state="hidden" r:id="rId2"/>
  </sheets>
  <definedNames>
    <definedName name="data">Tabelle1!$B$1</definedName>
    <definedName name="start">Tabelle1!$A$1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F9" i="4" s="1"/>
  <c r="F10" i="4" l="1"/>
  <c r="B27" i="4"/>
  <c r="D4" i="4"/>
  <c r="F20" i="4" l="1"/>
  <c r="F13" i="4"/>
  <c r="B13" i="4" s="1"/>
  <c r="F16" i="4"/>
  <c r="F12" i="4"/>
  <c r="B9" i="4"/>
  <c r="F15" i="4"/>
  <c r="F11" i="4"/>
  <c r="F21" i="4"/>
  <c r="F14" i="4"/>
  <c r="F5" i="4"/>
  <c r="D6" i="4" s="1"/>
  <c r="B20" i="4" l="1"/>
  <c r="B21" i="4"/>
  <c r="B16" i="4"/>
  <c r="B10" i="4"/>
  <c r="B28" i="4" s="1"/>
  <c r="B29" i="4" s="1"/>
  <c r="B11" i="4"/>
  <c r="B15" i="4"/>
  <c r="B12" i="4"/>
  <c r="B30" i="4" l="1"/>
  <c r="B31" i="4" s="1"/>
  <c r="B22" i="4"/>
  <c r="B14" i="4"/>
  <c r="B17" i="4" s="1"/>
  <c r="B24" i="4" l="1"/>
</calcChain>
</file>

<file path=xl/sharedStrings.xml><?xml version="1.0" encoding="utf-8"?>
<sst xmlns="http://schemas.openxmlformats.org/spreadsheetml/2006/main" count="42" uniqueCount="31">
  <si>
    <t>Grundpreis</t>
  </si>
  <si>
    <t>Zone 1</t>
  </si>
  <si>
    <t>Zone 2</t>
  </si>
  <si>
    <t>Wählen Sie Ihr Produkt aus</t>
  </si>
  <si>
    <t>Energie Zone 1</t>
  </si>
  <si>
    <t>Energie Zone 2</t>
  </si>
  <si>
    <t>Netznutzung Zone 1</t>
  </si>
  <si>
    <t>Netznutzung Zone 2</t>
  </si>
  <si>
    <t>Förderabgaben</t>
  </si>
  <si>
    <t>Systemdienstleistungen</t>
  </si>
  <si>
    <t>Rechnung Stromverbrauch</t>
  </si>
  <si>
    <t>Gutschrift Bezugsrechte</t>
  </si>
  <si>
    <t>Vorschlag Anz. Module</t>
  </si>
  <si>
    <t>Konzessionsabgabe 6%</t>
  </si>
  <si>
    <t>classic</t>
  </si>
  <si>
    <t>Stromkosten netto</t>
  </si>
  <si>
    <t>Stromkosten</t>
  </si>
  <si>
    <t>Gutschrift</t>
  </si>
  <si>
    <t>Eigene Anz. Module</t>
  </si>
  <si>
    <t>naturstrom</t>
  </si>
  <si>
    <t>naturstrom+</t>
  </si>
  <si>
    <t>Amortisation</t>
  </si>
  <si>
    <t>Differenz</t>
  </si>
  <si>
    <t>Erfolg über 1 Jahr [CHF]</t>
  </si>
  <si>
    <t>Erfolg über 20 Jahre [CHF]</t>
  </si>
  <si>
    <t>Bezugsrechte [Rp./kWh]</t>
  </si>
  <si>
    <t>Stromkostenberechnung mit Rheinfelden Solar</t>
  </si>
  <si>
    <t>Eingabe Stromverbrauch ab AEW-Rechnung und individuelle Moduleingabe (gelb)</t>
  </si>
  <si>
    <r>
      <rPr>
        <sz val="14.15"/>
        <rFont val="Symbol"/>
        <family val="1"/>
        <charset val="2"/>
      </rPr>
      <t xml:space="preserve">Æ </t>
    </r>
    <r>
      <rPr>
        <sz val="12"/>
        <rFont val="Calibri"/>
        <family val="2"/>
        <scheme val="minor"/>
      </rPr>
      <t>Preis Energieprodukt [Rp./kWh]</t>
    </r>
  </si>
  <si>
    <t>Kosten Bezugsrechte exkl. MWST [CHF]</t>
  </si>
  <si>
    <t>Die hinterlegten Strompreise sind gültig für 2022. Allfällige zukünftige Preiserhöhungen- oder Senkungen werden nicht berücksichtigt.
Alle Angaben ohne Gewähr. Die Preise sind exkl. 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</si>
</sst>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000"/>
    <numFmt numFmtId="165" formatCode="#,##0.000"/>
    <numFmt numFmtId="166" formatCode="#,##0.0000"/>
    <numFmt numFmtId="167" formatCode="0.00000"/>
  </numFmts>
  <fonts count="11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6"/>
      <color theme="0"/>
      <name val="Calibri"/>
      <family val="2"/>
      <scheme val="minor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.15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</cellStyleXfs>
  <cellXfs count="38">
    <xf numFmtId="0" fontId="0" fillId="0" borderId="0" xfId="0"/>
    <xf numFmtId="0" fontId="1" fillId="0" borderId="0" xfId="0" applyFont="1" applyFill="1" applyBorder="1"/>
    <xf numFmtId="166" fontId="0" fillId="0" borderId="0" xfId="0" applyNumberFormat="1" applyBorder="1"/>
    <xf numFmtId="9" fontId="0" fillId="0" borderId="0" xfId="1" applyFont="1" applyBorder="1" applyAlignment="1">
      <alignment horizontal="right" vertical="center"/>
    </xf>
    <xf numFmtId="3" fontId="0" fillId="5" borderId="0" xfId="0" applyNumberFormat="1" applyFont="1" applyFill="1" applyBorder="1"/>
    <xf numFmtId="164" fontId="0" fillId="5" borderId="0" xfId="0" applyNumberFormat="1" applyFont="1" applyFill="1" applyBorder="1"/>
    <xf numFmtId="3" fontId="0" fillId="6" borderId="0" xfId="0" applyNumberFormat="1" applyFont="1" applyFill="1" applyBorder="1"/>
    <xf numFmtId="164" fontId="0" fillId="6" borderId="0" xfId="0" applyNumberFormat="1" applyFont="1" applyFill="1" applyBorder="1"/>
    <xf numFmtId="4" fontId="0" fillId="6" borderId="0" xfId="0" applyNumberFormat="1" applyFont="1" applyFill="1" applyBorder="1"/>
    <xf numFmtId="0" fontId="0" fillId="6" borderId="0" xfId="0" applyFont="1" applyFill="1" applyBorder="1"/>
    <xf numFmtId="0" fontId="5" fillId="5" borderId="0" xfId="0" applyFont="1" applyFill="1" applyBorder="1"/>
    <xf numFmtId="4" fontId="6" fillId="6" borderId="0" xfId="3" applyNumberFormat="1" applyFont="1" applyFill="1" applyBorder="1"/>
    <xf numFmtId="0" fontId="8" fillId="6" borderId="0" xfId="0" applyFont="1" applyFill="1" applyBorder="1" applyAlignment="1">
      <alignment vertical="center"/>
    </xf>
    <xf numFmtId="3" fontId="9" fillId="6" borderId="0" xfId="0" applyNumberFormat="1" applyFont="1" applyFill="1" applyBorder="1"/>
    <xf numFmtId="164" fontId="9" fillId="6" borderId="0" xfId="0" applyNumberFormat="1" applyFont="1" applyFill="1" applyBorder="1"/>
    <xf numFmtId="4" fontId="9" fillId="6" borderId="0" xfId="0" applyNumberFormat="1" applyFont="1" applyFill="1" applyBorder="1"/>
    <xf numFmtId="0" fontId="9" fillId="6" borderId="0" xfId="0" applyFont="1" applyFill="1" applyBorder="1"/>
    <xf numFmtId="3" fontId="6" fillId="7" borderId="2" xfId="4" applyNumberFormat="1" applyFont="1" applyFill="1" applyBorder="1" applyProtection="1">
      <protection locked="0"/>
    </xf>
    <xf numFmtId="4" fontId="6" fillId="7" borderId="2" xfId="4" applyNumberFormat="1" applyFont="1" applyFill="1" applyBorder="1" applyProtection="1">
      <protection locked="0"/>
    </xf>
    <xf numFmtId="0" fontId="8" fillId="6" borderId="0" xfId="0" applyFont="1" applyFill="1" applyBorder="1"/>
    <xf numFmtId="167" fontId="9" fillId="6" borderId="0" xfId="0" applyNumberFormat="1" applyFont="1" applyFill="1" applyBorder="1"/>
    <xf numFmtId="43" fontId="9" fillId="6" borderId="0" xfId="2" applyFont="1" applyFill="1" applyBorder="1"/>
    <xf numFmtId="43" fontId="9" fillId="6" borderId="0" xfId="2" applyFont="1" applyFill="1" applyBorder="1" applyAlignment="1">
      <alignment horizontal="right" vertical="center"/>
    </xf>
    <xf numFmtId="164" fontId="9" fillId="6" borderId="0" xfId="0" applyNumberFormat="1" applyFont="1" applyFill="1" applyBorder="1" applyAlignment="1">
      <alignment horizontal="center" vertical="center"/>
    </xf>
    <xf numFmtId="4" fontId="9" fillId="6" borderId="0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vertical="center" textRotation="90"/>
    </xf>
    <xf numFmtId="0" fontId="8" fillId="4" borderId="0" xfId="0" applyFont="1" applyFill="1" applyBorder="1"/>
    <xf numFmtId="43" fontId="8" fillId="4" borderId="0" xfId="2" applyFont="1" applyFill="1" applyBorder="1"/>
    <xf numFmtId="43" fontId="8" fillId="6" borderId="0" xfId="2" applyFont="1" applyFill="1" applyBorder="1"/>
    <xf numFmtId="164" fontId="8" fillId="6" borderId="0" xfId="0" applyNumberFormat="1" applyFont="1" applyFill="1" applyBorder="1"/>
    <xf numFmtId="4" fontId="8" fillId="6" borderId="0" xfId="0" applyNumberFormat="1" applyFont="1" applyFill="1" applyBorder="1"/>
    <xf numFmtId="0" fontId="9" fillId="6" borderId="0" xfId="0" applyFont="1" applyFill="1" applyBorder="1" applyAlignment="1">
      <alignment vertical="center" textRotation="90" wrapText="1"/>
    </xf>
    <xf numFmtId="165" fontId="9" fillId="6" borderId="0" xfId="0" applyNumberFormat="1" applyFont="1" applyFill="1" applyBorder="1"/>
    <xf numFmtId="0" fontId="9" fillId="6" borderId="0" xfId="0" applyFont="1" applyFill="1" applyBorder="1" applyAlignment="1">
      <alignment wrapText="1"/>
    </xf>
    <xf numFmtId="165" fontId="8" fillId="6" borderId="0" xfId="0" applyNumberFormat="1" applyFont="1" applyFill="1" applyBorder="1"/>
    <xf numFmtId="0" fontId="9" fillId="6" borderId="0" xfId="0" quotePrefix="1" applyFont="1" applyFill="1" applyBorder="1"/>
    <xf numFmtId="3" fontId="6" fillId="6" borderId="0" xfId="3" applyNumberFormat="1" applyFont="1" applyFill="1" applyBorder="1"/>
    <xf numFmtId="0" fontId="7" fillId="6" borderId="0" xfId="0" applyFont="1" applyFill="1" applyBorder="1" applyAlignment="1">
      <alignment horizontal="left" vertical="top" wrapText="1"/>
    </xf>
  </cellXfs>
  <cellStyles count="5">
    <cellStyle name="Eingabe" xfId="4" builtinId="20"/>
    <cellStyle name="Gut" xfId="3" builtinId="26"/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306740</xdr:colOff>
      <xdr:row>8</xdr:row>
      <xdr:rowOff>135611</xdr:rowOff>
    </xdr:from>
    <xdr:to>
      <xdr:col>3</xdr:col>
      <xdr:colOff>166285</xdr:colOff>
      <xdr:row>12</xdr:row>
      <xdr:rowOff>106319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7227" y="2395780"/>
          <a:ext cx="2386092" cy="777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GridLines="0" showRowColHeaders="0" tabSelected="1" zoomScale="118" zoomScaleNormal="118" workbookViewId="0">
      <selection activeCell="B4" sqref="B4"/>
    </sheetView>
  </sheetViews>
  <sheetFormatPr baseColWidth="10" defaultColWidth="11.25" defaultRowHeight="15.75" x14ac:dyDescent="0.25"/>
  <cols>
    <col min="1" max="1" width="35.25" style="9" customWidth="1"/>
    <col min="2" max="2" width="12.5" style="6" customWidth="1"/>
    <col min="3" max="3" width="33.125" style="7" customWidth="1"/>
    <col min="4" max="4" width="9.125" style="8" customWidth="1"/>
    <col min="5" max="5" width="10.75" style="9" customWidth="1"/>
    <col min="6" max="7" width="8.75" style="9" hidden="1" customWidth="1"/>
    <col min="8" max="8" width="8.75" style="9" customWidth="1"/>
    <col min="9" max="9" width="10.75" style="9" customWidth="1"/>
    <col min="10" max="10" width="8.125" style="9" customWidth="1"/>
    <col min="11" max="16384" width="11.25" style="9"/>
  </cols>
  <sheetData>
    <row r="1" spans="1:16" ht="21" x14ac:dyDescent="0.35">
      <c r="A1" s="10" t="s">
        <v>26</v>
      </c>
      <c r="B1" s="4"/>
      <c r="C1" s="5"/>
    </row>
    <row r="2" spans="1:16" ht="52.9" customHeight="1" x14ac:dyDescent="0.25">
      <c r="A2" s="37" t="s">
        <v>30</v>
      </c>
      <c r="B2" s="37"/>
      <c r="C2" s="37"/>
    </row>
    <row r="3" spans="1:16" ht="25.15" customHeight="1" x14ac:dyDescent="0.25">
      <c r="A3" s="12" t="s">
        <v>27</v>
      </c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16" t="s">
        <v>1</v>
      </c>
      <c r="B4" s="17">
        <v>0</v>
      </c>
      <c r="C4" s="14" t="s">
        <v>12</v>
      </c>
      <c r="D4" s="11">
        <f>ROUNDDOWN(B4/240,0)</f>
        <v>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16" t="s">
        <v>2</v>
      </c>
      <c r="B5" s="17">
        <v>0</v>
      </c>
      <c r="C5" s="14" t="s">
        <v>18</v>
      </c>
      <c r="D5" s="18">
        <v>0</v>
      </c>
      <c r="E5" s="16"/>
      <c r="F5" s="16">
        <f>ROUNDDOWN(IF(D5=0,D4,D5),1)</f>
        <v>0</v>
      </c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 t="s">
        <v>3</v>
      </c>
      <c r="B6" s="17" t="s">
        <v>20</v>
      </c>
      <c r="C6" s="14" t="s">
        <v>29</v>
      </c>
      <c r="D6" s="36">
        <f>ROUND(F5*(560/1.077),0.1)</f>
        <v>0</v>
      </c>
      <c r="E6" s="16"/>
      <c r="F6" s="15">
        <f>IF(B6="classic",1,IF(B6="naturstrom",2,IF(B6="naturstrom+",3)))</f>
        <v>3</v>
      </c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19" t="s">
        <v>10</v>
      </c>
      <c r="B8" s="20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16" t="s">
        <v>4</v>
      </c>
      <c r="B9" s="21">
        <f ca="1">B4*F9</f>
        <v>0</v>
      </c>
      <c r="C9" s="14"/>
      <c r="D9" s="15"/>
      <c r="E9" s="16"/>
      <c r="F9" s="14">
        <f ca="1">OFFSET(start,G9,$F$6)</f>
        <v>0.108</v>
      </c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5">
      <c r="A10" s="16" t="s">
        <v>5</v>
      </c>
      <c r="B10" s="21">
        <f ca="1">B5*F10</f>
        <v>0</v>
      </c>
      <c r="C10" s="14"/>
      <c r="D10" s="15"/>
      <c r="E10" s="16"/>
      <c r="F10" s="14">
        <f ca="1">OFFSET(start,G10,$F$6)</f>
        <v>9.6500000000000002E-2</v>
      </c>
      <c r="G10" s="16">
        <v>2</v>
      </c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25">
      <c r="A11" s="16" t="s">
        <v>6</v>
      </c>
      <c r="B11" s="21">
        <f ca="1">B4*F11</f>
        <v>0</v>
      </c>
      <c r="C11" s="14"/>
      <c r="D11" s="15"/>
      <c r="E11" s="16"/>
      <c r="F11" s="14">
        <f t="shared" ref="F11:F16" ca="1" si="0">OFFSET(start,G11,$F$6)</f>
        <v>8.4500000000000006E-2</v>
      </c>
      <c r="G11" s="16">
        <v>3</v>
      </c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5">
      <c r="A12" s="16" t="s">
        <v>7</v>
      </c>
      <c r="B12" s="21">
        <f ca="1">B5*F12</f>
        <v>0</v>
      </c>
      <c r="C12" s="14"/>
      <c r="D12" s="15"/>
      <c r="E12" s="16"/>
      <c r="F12" s="14">
        <f t="shared" ca="1" si="0"/>
        <v>5.3499999999999999E-2</v>
      </c>
      <c r="G12" s="16">
        <v>4</v>
      </c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16" t="s">
        <v>0</v>
      </c>
      <c r="B13" s="21">
        <f ca="1">F13*12</f>
        <v>114</v>
      </c>
      <c r="C13" s="14"/>
      <c r="D13" s="15"/>
      <c r="E13" s="16"/>
      <c r="F13" s="14">
        <f t="shared" ca="1" si="0"/>
        <v>9.5</v>
      </c>
      <c r="G13" s="16">
        <v>5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16" t="s">
        <v>13</v>
      </c>
      <c r="B14" s="22">
        <f ca="1">SUM(B11:B13)*F14</f>
        <v>6.84</v>
      </c>
      <c r="C14" s="23"/>
      <c r="D14" s="24"/>
      <c r="E14" s="16"/>
      <c r="F14" s="14">
        <f t="shared" ca="1" si="0"/>
        <v>0.06</v>
      </c>
      <c r="G14" s="16">
        <v>6</v>
      </c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.6" customHeight="1" x14ac:dyDescent="0.25">
      <c r="A15" s="16" t="s">
        <v>8</v>
      </c>
      <c r="B15" s="21">
        <f ca="1">SUM(B4:B5)*F15</f>
        <v>0</v>
      </c>
      <c r="C15" s="14"/>
      <c r="D15" s="15"/>
      <c r="E15" s="25"/>
      <c r="F15" s="14">
        <f t="shared" ca="1" si="0"/>
        <v>2.3E-2</v>
      </c>
      <c r="G15" s="16">
        <v>7</v>
      </c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16" t="s">
        <v>9</v>
      </c>
      <c r="B16" s="21">
        <f ca="1">SUM(B4:B5)*F16</f>
        <v>0</v>
      </c>
      <c r="C16" s="14"/>
      <c r="D16" s="15"/>
      <c r="E16" s="25"/>
      <c r="F16" s="14">
        <f t="shared" ca="1" si="0"/>
        <v>1.6000000000000001E-3</v>
      </c>
      <c r="G16" s="16">
        <v>8</v>
      </c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5">
      <c r="A17" s="26" t="s">
        <v>16</v>
      </c>
      <c r="B17" s="27">
        <f ca="1">SUM(B9:B16)</f>
        <v>120.84</v>
      </c>
      <c r="C17" s="14"/>
      <c r="D17" s="15"/>
      <c r="E17" s="25"/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5">
      <c r="A18" s="16"/>
      <c r="B18" s="28"/>
      <c r="C18" s="29"/>
      <c r="D18" s="30"/>
      <c r="E18" s="25"/>
      <c r="F18" s="14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5">
      <c r="A19" s="16" t="s">
        <v>11</v>
      </c>
      <c r="B19" s="21"/>
      <c r="C19" s="14"/>
      <c r="D19" s="15"/>
      <c r="E19" s="25"/>
      <c r="F19" s="14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25">
      <c r="A20" s="16" t="s">
        <v>4</v>
      </c>
      <c r="B20" s="21">
        <f ca="1">F5*240*0.8*F20*-1</f>
        <v>0</v>
      </c>
      <c r="C20" s="14"/>
      <c r="D20" s="15"/>
      <c r="E20" s="25"/>
      <c r="F20" s="14">
        <f ca="1">OFFSET(start,G20,$F$6)</f>
        <v>0.108</v>
      </c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</row>
    <row r="21" spans="1:16" x14ac:dyDescent="0.25">
      <c r="A21" s="16" t="s">
        <v>5</v>
      </c>
      <c r="B21" s="21">
        <f ca="1">F5*240*0.2*F21*-1</f>
        <v>0</v>
      </c>
      <c r="C21" s="14"/>
      <c r="D21" s="15"/>
      <c r="E21" s="25"/>
      <c r="F21" s="14">
        <f ca="1">OFFSET(start,G21,$F$6)</f>
        <v>9.6500000000000002E-2</v>
      </c>
      <c r="G21" s="16">
        <v>2</v>
      </c>
      <c r="H21" s="16"/>
      <c r="I21" s="16"/>
      <c r="J21" s="16"/>
      <c r="K21" s="16"/>
      <c r="L21" s="16"/>
      <c r="M21" s="16"/>
      <c r="N21" s="16"/>
      <c r="O21" s="16"/>
      <c r="P21" s="16"/>
    </row>
    <row r="22" spans="1:16" x14ac:dyDescent="0.25">
      <c r="A22" s="26" t="s">
        <v>17</v>
      </c>
      <c r="B22" s="27">
        <f ca="1">SUM(B20:B21)</f>
        <v>0</v>
      </c>
      <c r="C22" s="14"/>
      <c r="D22" s="15"/>
      <c r="E22" s="2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5">
      <c r="A23" s="16"/>
      <c r="B23" s="21"/>
      <c r="C23" s="14"/>
      <c r="D23" s="15"/>
      <c r="E23" s="2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5">
      <c r="A24" s="26" t="s">
        <v>15</v>
      </c>
      <c r="B24" s="27">
        <f ca="1">B17+B22</f>
        <v>120.84</v>
      </c>
      <c r="C24" s="29"/>
      <c r="D24" s="3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0.25" customHeight="1" x14ac:dyDescent="0.25">
      <c r="A25" s="16"/>
      <c r="B25" s="13"/>
      <c r="C25" s="14"/>
      <c r="D25" s="15"/>
      <c r="E25" s="3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20.25" hidden="1" customHeight="1" x14ac:dyDescent="0.25">
      <c r="A26" s="19" t="s">
        <v>21</v>
      </c>
      <c r="B26" s="13"/>
      <c r="C26" s="14"/>
      <c r="D26" s="15"/>
      <c r="E26" s="3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20.25" hidden="1" customHeight="1" x14ac:dyDescent="0.25">
      <c r="A27" s="16" t="s">
        <v>25</v>
      </c>
      <c r="B27" s="32">
        <f>(560/1.077)/(240*20)</f>
        <v>0.10832559579077686</v>
      </c>
      <c r="C27" s="14"/>
      <c r="D27" s="15"/>
      <c r="E27" s="31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20.25" hidden="1" customHeight="1" x14ac:dyDescent="0.25">
      <c r="A28" s="33" t="s">
        <v>28</v>
      </c>
      <c r="B28" s="32" t="e">
        <f ca="1">SUM(B9:B10)/SUM(B4:B5)</f>
        <v>#DIV/0!</v>
      </c>
      <c r="C28" s="14"/>
      <c r="D28" s="15"/>
      <c r="E28" s="3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20.25" hidden="1" customHeight="1" x14ac:dyDescent="0.25">
      <c r="A29" s="19" t="s">
        <v>22</v>
      </c>
      <c r="B29" s="34" t="e">
        <f ca="1">B28-B27</f>
        <v>#DIV/0!</v>
      </c>
      <c r="C29" s="1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20.25" hidden="1" customHeight="1" x14ac:dyDescent="0.25">
      <c r="A30" s="33" t="s">
        <v>23</v>
      </c>
      <c r="B30" s="21" t="e">
        <f ca="1">B29*SUM(B4:B5)</f>
        <v>#DIV/0!</v>
      </c>
      <c r="C30" s="14"/>
      <c r="D30" s="15"/>
      <c r="E30" s="3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0.25" hidden="1" customHeight="1" x14ac:dyDescent="0.25">
      <c r="A31" s="33" t="s">
        <v>24</v>
      </c>
      <c r="B31" s="21" t="e">
        <f ca="1">B30*20</f>
        <v>#DIV/0!</v>
      </c>
      <c r="C31" s="14"/>
      <c r="D31" s="15"/>
      <c r="E31" s="31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0.25" hidden="1" customHeight="1" x14ac:dyDescent="0.25">
      <c r="A32" s="35"/>
      <c r="B32" s="13"/>
      <c r="C32" s="14"/>
      <c r="D32" s="15"/>
      <c r="E32" s="31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idden="1" x14ac:dyDescent="0.25">
      <c r="A33" s="35"/>
      <c r="B33" s="13"/>
      <c r="C33" s="14"/>
      <c r="D33" s="15"/>
      <c r="E33" s="3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5">
      <c r="A34" s="16"/>
      <c r="B34" s="13"/>
      <c r="C34" s="14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5">
      <c r="A35" s="16"/>
      <c r="B35" s="13"/>
      <c r="C35" s="14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5">
      <c r="A36" s="16"/>
      <c r="B36" s="13"/>
      <c r="C36" s="14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</sheetData>
  <sheetProtection sheet="1" objects="1" scenarios="1" selectLockedCells="1"/>
  <mergeCells count="1">
    <mergeCell ref="A2:C2"/>
  </mergeCells>
  <dataValidations count="2">
    <dataValidation type="list" allowBlank="1" showInputMessage="1" showErrorMessage="1" sqref="B6" xr:uid="{00000000-0002-0000-0000-000000000000}">
      <formula1>"classic, naturstrom, naturstrom+"</formula1>
    </dataValidation>
    <dataValidation type="whole" errorStyle="warning" allowBlank="1" showErrorMessage="1" errorTitle="Ungültige Eingabe" error="Die maximal zulässige Anzahl Module wird überschritten. Bitte geben Sie einen tieferen Wert ein." sqref="D5" xr:uid="{00000000-0002-0000-0000-000001000000}">
      <formula1>0</formula1>
      <formula2>B4/(240*0.8)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B34" sqref="B34"/>
    </sheetView>
  </sheetViews>
  <sheetFormatPr baseColWidth="10" defaultRowHeight="15.75" x14ac:dyDescent="0.25"/>
  <cols>
    <col min="1" max="1" width="27.75" customWidth="1"/>
  </cols>
  <sheetData>
    <row r="1" spans="1:4" x14ac:dyDescent="0.25">
      <c r="B1" t="s">
        <v>14</v>
      </c>
      <c r="C1" t="s">
        <v>19</v>
      </c>
      <c r="D1" t="s">
        <v>20</v>
      </c>
    </row>
    <row r="2" spans="1:4" ht="18.75" x14ac:dyDescent="0.3">
      <c r="A2" s="1" t="s">
        <v>4</v>
      </c>
      <c r="B2">
        <v>8.4000000000000005E-2</v>
      </c>
      <c r="C2">
        <v>0.09</v>
      </c>
      <c r="D2">
        <v>0.108</v>
      </c>
    </row>
    <row r="3" spans="1:4" ht="18.75" x14ac:dyDescent="0.3">
      <c r="A3" s="1" t="s">
        <v>5</v>
      </c>
      <c r="B3">
        <v>7.2499999999999995E-2</v>
      </c>
      <c r="C3">
        <v>7.85E-2</v>
      </c>
      <c r="D3">
        <v>9.6500000000000002E-2</v>
      </c>
    </row>
    <row r="4" spans="1:4" ht="18.75" x14ac:dyDescent="0.3">
      <c r="A4" s="1" t="s">
        <v>6</v>
      </c>
      <c r="B4">
        <v>8.4500000000000006E-2</v>
      </c>
      <c r="C4">
        <v>8.4500000000000006E-2</v>
      </c>
      <c r="D4">
        <v>8.4500000000000006E-2</v>
      </c>
    </row>
    <row r="5" spans="1:4" ht="18.75" x14ac:dyDescent="0.3">
      <c r="A5" s="1" t="s">
        <v>7</v>
      </c>
      <c r="B5">
        <v>5.3499999999999999E-2</v>
      </c>
      <c r="C5">
        <v>5.3499999999999999E-2</v>
      </c>
      <c r="D5">
        <v>5.3499999999999999E-2</v>
      </c>
    </row>
    <row r="6" spans="1:4" ht="18.75" x14ac:dyDescent="0.3">
      <c r="A6" s="1" t="s">
        <v>0</v>
      </c>
      <c r="B6">
        <v>9.5</v>
      </c>
      <c r="C6">
        <v>9.5</v>
      </c>
      <c r="D6">
        <v>9.5</v>
      </c>
    </row>
    <row r="7" spans="1:4" ht="18.75" x14ac:dyDescent="0.3">
      <c r="A7" s="1" t="s">
        <v>13</v>
      </c>
      <c r="B7" s="3">
        <v>0.06</v>
      </c>
      <c r="C7" s="3">
        <v>0.06</v>
      </c>
      <c r="D7" s="3">
        <v>0.06</v>
      </c>
    </row>
    <row r="8" spans="1:4" ht="18.75" x14ac:dyDescent="0.3">
      <c r="A8" s="1" t="s">
        <v>8</v>
      </c>
      <c r="B8" s="2">
        <v>2.3E-2</v>
      </c>
      <c r="C8" s="2">
        <v>2.3E-2</v>
      </c>
      <c r="D8" s="2">
        <v>2.3E-2</v>
      </c>
    </row>
    <row r="9" spans="1:4" ht="18.75" x14ac:dyDescent="0.3">
      <c r="A9" s="1" t="s">
        <v>9</v>
      </c>
      <c r="B9" s="2">
        <v>1.6000000000000001E-3</v>
      </c>
      <c r="C9" s="2">
        <v>1.6000000000000001E-3</v>
      </c>
      <c r="D9" s="2">
        <v>1.6000000000000001E-3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</vt:lpstr>
      <vt:lpstr>Tabelle1</vt:lpstr>
      <vt:lpstr>data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Schaerer</dc:creator>
  <cp:lastModifiedBy>Wüst René AEW PEN</cp:lastModifiedBy>
  <dcterms:created xsi:type="dcterms:W3CDTF">2018-07-19T16:24:50Z</dcterms:created>
  <dcterms:modified xsi:type="dcterms:W3CDTF">2021-08-31T15:08:39Z</dcterms:modified>
</cp:coreProperties>
</file>